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0B8u2aoRZxS4tcUFlTG5tNWlYV3c\spolecne\AKCE\Uherský Brod\LED 2022\PD pro výběrové řízení\"/>
    </mc:Choice>
  </mc:AlternateContent>
  <xr:revisionPtr revIDLastSave="0" documentId="13_ncr:1_{3E085615-EA1A-4AE7-BEE7-FA1C62DFF181}" xr6:coauthVersionLast="47" xr6:coauthVersionMax="47" xr10:uidLastSave="{00000000-0000-0000-0000-000000000000}"/>
  <bookViews>
    <workbookView xWindow="-120" yWindow="-120" windowWidth="29040" windowHeight="15720" xr2:uid="{1D7CADE1-3851-4B6C-98AC-F508C27286B1}"/>
  </bookViews>
  <sheets>
    <sheet name="Stavba" sheetId="2" r:id="rId1"/>
    <sheet name="01-01 El Pol" sheetId="1" r:id="rId2"/>
  </sheets>
  <definedNames>
    <definedName name="CenaCelkemVypocet" localSheetId="0">Stavba!#REF!</definedName>
    <definedName name="Mena">Stavba!$J$28</definedName>
    <definedName name="SazbaDPH1" localSheetId="0">Stavba!$E$23</definedName>
    <definedName name="SazbaDPH2" localSheetId="0">Stavba!$E$25</definedName>
    <definedName name="ZakladDPHSniVypocet" localSheetId="0">Stavba!#REF!</definedName>
    <definedName name="ZakladDPHZakl">Stavba!$G$25</definedName>
    <definedName name="ZakladDPHZaklVypocet" localSheetId="0">Stavba!#REF!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16" i="1"/>
  <c r="M16" i="1" s="1"/>
  <c r="I16" i="1"/>
  <c r="K16" i="1"/>
  <c r="O16" i="1"/>
  <c r="Q16" i="1"/>
  <c r="Q25" i="1"/>
  <c r="O25" i="1"/>
  <c r="K25" i="1"/>
  <c r="I25" i="1"/>
  <c r="G25" i="1"/>
  <c r="M25" i="1" s="1"/>
  <c r="Q24" i="1"/>
  <c r="O24" i="1"/>
  <c r="K24" i="1"/>
  <c r="I24" i="1"/>
  <c r="G24" i="1"/>
  <c r="M24" i="1" s="1"/>
  <c r="G21" i="1"/>
  <c r="Q30" i="1"/>
  <c r="O30" i="1"/>
  <c r="K30" i="1"/>
  <c r="I30" i="1"/>
  <c r="G30" i="1"/>
  <c r="M30" i="1" s="1"/>
  <c r="Q31" i="1"/>
  <c r="O31" i="1"/>
  <c r="K31" i="1"/>
  <c r="I31" i="1"/>
  <c r="G31" i="1"/>
  <c r="M31" i="1" s="1"/>
  <c r="Q20" i="1"/>
  <c r="O20" i="1"/>
  <c r="K20" i="1"/>
  <c r="I20" i="1"/>
  <c r="G20" i="1"/>
  <c r="M20" i="1" s="1"/>
  <c r="I27" i="2" l="1"/>
  <c r="I26" i="2"/>
  <c r="D26" i="2"/>
  <c r="I25" i="2"/>
  <c r="I24" i="2"/>
  <c r="D24" i="2"/>
  <c r="I23" i="2"/>
  <c r="Q29" i="1"/>
  <c r="O29" i="1"/>
  <c r="K29" i="1"/>
  <c r="I29" i="1"/>
  <c r="M29" i="1"/>
  <c r="Q28" i="1"/>
  <c r="O28" i="1"/>
  <c r="K28" i="1"/>
  <c r="I28" i="1"/>
  <c r="I26" i="1" s="1"/>
  <c r="G28" i="1"/>
  <c r="M28" i="1" s="1"/>
  <c r="G27" i="1"/>
  <c r="Q23" i="1"/>
  <c r="O23" i="1"/>
  <c r="K23" i="1"/>
  <c r="I23" i="1"/>
  <c r="G23" i="1"/>
  <c r="Q22" i="1"/>
  <c r="O22" i="1"/>
  <c r="M22" i="1"/>
  <c r="K22" i="1"/>
  <c r="I22" i="1"/>
  <c r="Q19" i="1"/>
  <c r="O19" i="1"/>
  <c r="K19" i="1"/>
  <c r="I19" i="1"/>
  <c r="G19" i="1"/>
  <c r="M19" i="1" s="1"/>
  <c r="Q18" i="1"/>
  <c r="O18" i="1"/>
  <c r="K18" i="1"/>
  <c r="I18" i="1"/>
  <c r="G18" i="1"/>
  <c r="M18" i="1" s="1"/>
  <c r="Q17" i="1"/>
  <c r="O17" i="1"/>
  <c r="K17" i="1"/>
  <c r="I17" i="1"/>
  <c r="G17" i="1"/>
  <c r="M17" i="1" s="1"/>
  <c r="Q15" i="1"/>
  <c r="O15" i="1"/>
  <c r="K15" i="1"/>
  <c r="I15" i="1"/>
  <c r="G15" i="1"/>
  <c r="M15" i="1" s="1"/>
  <c r="Q14" i="1"/>
  <c r="O14" i="1"/>
  <c r="K14" i="1"/>
  <c r="I14" i="1"/>
  <c r="G14" i="1"/>
  <c r="M14" i="1" s="1"/>
  <c r="Q9" i="1"/>
  <c r="O9" i="1"/>
  <c r="K9" i="1"/>
  <c r="I9" i="1"/>
  <c r="G9" i="1"/>
  <c r="M9" i="1" s="1"/>
  <c r="M23" i="1" l="1"/>
  <c r="G22" i="1"/>
  <c r="Q26" i="1"/>
  <c r="I8" i="1"/>
  <c r="M26" i="1"/>
  <c r="O26" i="1"/>
  <c r="K8" i="1"/>
  <c r="M8" i="1"/>
  <c r="Q8" i="1"/>
  <c r="G26" i="1"/>
  <c r="K26" i="1"/>
  <c r="O8" i="1"/>
  <c r="G8" i="1"/>
  <c r="G32" i="1" l="1"/>
  <c r="H16" i="2" s="1"/>
  <c r="H21" i="2" s="1"/>
  <c r="F25" i="2" s="1"/>
  <c r="F26" i="2" s="1"/>
  <c r="F27" i="2" l="1"/>
  <c r="F2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C11" authorId="0" shapeId="0" xr:uid="{73649C59-3F9E-4E74-9741-CE944AAB2E31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 shapeId="0" xr:uid="{3D9768C4-52E0-411B-8B71-14FE9D5215CE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2" authorId="0" shapeId="0" xr:uid="{E2603088-109B-4347-951F-08FAF4C52936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 shapeId="0" xr:uid="{F01F3B5C-80D2-4E20-93BE-8B91759FD0B9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C8242393-9ECB-4FBF-91C8-8B527BFB4A7E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1" shapeId="0" xr:uid="{18F57F08-FBB7-474F-98BF-B3ED5B34B76E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Marie</author>
  </authors>
  <commentList>
    <comment ref="S6" authorId="0" shapeId="0" xr:uid="{6E8AC821-FD27-429B-B8CE-327673401E5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E182B97-7C69-4A39-B57F-564DE4ED26D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<sst xmlns="http://schemas.openxmlformats.org/spreadsheetml/2006/main" count="173" uniqueCount="113">
  <si>
    <t>Položkový soupis prací a dodávek</t>
  </si>
  <si>
    <t>S:</t>
  </si>
  <si>
    <t>OSV-001</t>
  </si>
  <si>
    <t>O:</t>
  </si>
  <si>
    <t>01</t>
  </si>
  <si>
    <t>R:</t>
  </si>
  <si>
    <t>01 - EL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</si>
  <si>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</si>
  <si>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</si>
  <si>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</si>
  <si>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</si>
  <si>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</si>
  <si>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</si>
  <si>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</si>
  <si>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</si>
  <si>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</si>
  <si>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</si>
  <si>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</si>
  <si>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</si>
  <si>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</si>
  <si>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</si>
  <si>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</si>
  <si>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</si>
  <si>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</si>
  <si>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</si>
  <si>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</si>
  <si>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</si>
  <si>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Díl:</t>
  </si>
  <si>
    <t>210-1</t>
  </si>
  <si>
    <t>Svítidla a materiál pro osvětlení</t>
  </si>
  <si>
    <t>ks</t>
  </si>
  <si>
    <t>Vlastní</t>
  </si>
  <si>
    <t>Indiv</t>
  </si>
  <si>
    <t xml:space="preserve">tělo svítidla z vysokotlakého AL odlitku : </t>
  </si>
  <si>
    <t xml:space="preserve">tvrzené sklo s vysokou propustností, krytí IP 66 : </t>
  </si>
  <si>
    <t>31524000-5a</t>
  </si>
  <si>
    <t>31524000-5b</t>
  </si>
  <si>
    <t>omezující kryt na LED světlomet na každý LED moduůl</t>
  </si>
  <si>
    <t>50911000-4b</t>
  </si>
  <si>
    <t>50911000-4c</t>
  </si>
  <si>
    <t>demontáž kabelů ve stožárech</t>
  </si>
  <si>
    <t>50911000-4d</t>
  </si>
  <si>
    <t>demontáž předřadníků</t>
  </si>
  <si>
    <t>210-3</t>
  </si>
  <si>
    <t>úpravy rozvaděčů, zásuvkových skříní a ostatních zařízení</t>
  </si>
  <si>
    <t>31682100-3</t>
  </si>
  <si>
    <t>210-6</t>
  </si>
  <si>
    <t>HZS</t>
  </si>
  <si>
    <t>509-4c</t>
  </si>
  <si>
    <t>hod</t>
  </si>
  <si>
    <t>509-4e</t>
  </si>
  <si>
    <t>Spolupráce s revizním technikem</t>
  </si>
  <si>
    <t>509-4f</t>
  </si>
  <si>
    <t>Výchozí revize</t>
  </si>
  <si>
    <t>Soupis stavebních prací, dodávek a služeb</t>
  </si>
  <si>
    <t>Stavba:</t>
  </si>
  <si>
    <t>Zadavatel</t>
  </si>
  <si>
    <t>IČO:</t>
  </si>
  <si>
    <t>DIČ:</t>
  </si>
  <si>
    <t>Zhotovitel:</t>
  </si>
  <si>
    <t>Vypracoval:</t>
  </si>
  <si>
    <t>Rozpis ceny</t>
  </si>
  <si>
    <t>HSV</t>
  </si>
  <si>
    <t>PSV</t>
  </si>
  <si>
    <t>MON</t>
  </si>
  <si>
    <t>Vedlejší náklady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</si>
  <si>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</si>
  <si>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</si>
  <si>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</si>
  <si>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</si>
  <si>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</si>
  <si>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</si>
  <si>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</si>
  <si>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</si>
  <si>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</si>
  <si>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</si>
  <si>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</si>
  <si>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</si>
  <si>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</si>
  <si>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</si>
  <si>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kpl</t>
  </si>
  <si>
    <t>28</t>
  </si>
  <si>
    <t>Měření intenzity osvětlení</t>
  </si>
  <si>
    <t>005124010R</t>
  </si>
  <si>
    <t>24</t>
  </si>
  <si>
    <t>Napojení na stávající zařízení</t>
  </si>
  <si>
    <t>Přirážka na podružný materiál a podružné výkony</t>
  </si>
  <si>
    <t>005124011R</t>
  </si>
  <si>
    <t xml:space="preserve"> </t>
  </si>
  <si>
    <t>Rozpočtář:</t>
  </si>
  <si>
    <t xml:space="preserve">podpis: </t>
  </si>
  <si>
    <t xml:space="preserve">zjednodušená dokumentace pro plánované výběrové řízení na dodavatele </t>
  </si>
  <si>
    <t>31524000-4</t>
  </si>
  <si>
    <t>LED světlomet pro osvětlení sportovišť 1550W - kompletní dodávka vč. montáže a zapojení, viz výpočet -II. Třída ČSN EN 12193 - 200Lx</t>
  </si>
  <si>
    <t>31682100-3a</t>
  </si>
  <si>
    <t>31682100-3b</t>
  </si>
  <si>
    <t>Elektromontážní práce, přesun, obecná režie, doprava dodávek</t>
  </si>
  <si>
    <t>úprava rozvaděčů RS1-RS8 pod stožáry - odpojení předřadníků, jištění, rozbočení kabelů, montáž a instalace</t>
  </si>
  <si>
    <t>úprava rozvaděče ovládání RVO, centrální spínání příprava ovládací systém, dodávka, montáž instalace</t>
  </si>
  <si>
    <t>Řídící systém osvětlení pro dálkové bezdrátové ovládání pomocí smartphonu + ovládací skříňka</t>
  </si>
  <si>
    <t>Výměna osvětlení stadionu Lapač,                   Prakšická, 688 01 Uherský Brod</t>
  </si>
  <si>
    <t>CPS Delfín, příspěvková organizace</t>
  </si>
  <si>
    <t>Slovácké námě. 2377, 688 01 Uherský Brod</t>
  </si>
  <si>
    <t>71177108</t>
  </si>
  <si>
    <t>CZ71177108</t>
  </si>
  <si>
    <t>Výměna osvětlení  stadionu Lapač</t>
  </si>
  <si>
    <t>Umělé osvětlení fotbalového hřiště s UMT,  - ELEKTROINSTALACE+OSVĚTLENÍ</t>
  </si>
  <si>
    <t>Nový kabel CYKY 3x2,5mm2 uvnitř stožárů ke svítidlům</t>
  </si>
  <si>
    <t>adaptér na výložník</t>
  </si>
  <si>
    <t>demontáž stávajících svítidel</t>
  </si>
  <si>
    <t>Použití plošiny pro instalci svítidel nebo sklápěcí zařízení</t>
  </si>
  <si>
    <t>Nové LED osvětlení fotbalového hřiště s UMT - 300Lx, ul. Prakšická, Uherský Brod</t>
  </si>
  <si>
    <t xml:space="preserve">příkon 1550W, tř.I, Ra index barvy světla 75,t.ch. 5000K; hmotnost 23kg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</si>
</sst>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9"/>
      <color indexed="81"/>
      <name val="Tahoma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1" xfId="0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2" borderId="1" xfId="0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2" borderId="5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shrinkToFit="1"/>
    </xf>
    <xf numFmtId="164" fontId="2" fillId="2" borderId="6" xfId="0" applyNumberFormat="1" applyFont="1" applyFill="1" applyBorder="1" applyAlignment="1">
      <alignment vertical="top" shrinkToFit="1"/>
    </xf>
    <xf numFmtId="4" fontId="2" fillId="2" borderId="6" xfId="0" applyNumberFormat="1" applyFont="1" applyFill="1" applyBorder="1" applyAlignment="1">
      <alignment vertical="top" shrinkToFit="1"/>
    </xf>
    <xf numFmtId="4" fontId="2" fillId="2" borderId="7" xfId="0" applyNumberFormat="1" applyFont="1" applyFill="1" applyBorder="1" applyAlignment="1">
      <alignment vertical="top" shrinkToFit="1"/>
    </xf>
    <xf numFmtId="0" fontId="3" fillId="0" borderId="8" xfId="0" applyFont="1" applyBorder="1" applyAlignment="1">
      <alignment vertical="top"/>
    </xf>
    <xf numFmtId="49" fontId="3" fillId="0" borderId="9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shrinkToFit="1"/>
    </xf>
    <xf numFmtId="164" fontId="3" fillId="0" borderId="9" xfId="0" applyNumberFormat="1" applyFont="1" applyBorder="1" applyAlignment="1">
      <alignment vertical="top" shrinkToFit="1"/>
    </xf>
    <xf numFmtId="4" fontId="3" fillId="4" borderId="9" xfId="0" applyNumberFormat="1" applyFont="1" applyFill="1" applyBorder="1" applyAlignment="1" applyProtection="1">
      <alignment vertical="top" shrinkToFit="1"/>
      <protection locked="0"/>
    </xf>
    <xf numFmtId="4" fontId="3" fillId="0" borderId="9" xfId="0" applyNumberFormat="1" applyFont="1" applyBorder="1" applyAlignment="1">
      <alignment vertical="top" shrinkToFit="1"/>
    </xf>
    <xf numFmtId="4" fontId="3" fillId="0" borderId="10" xfId="0" applyNumberFormat="1" applyFont="1" applyBorder="1" applyAlignment="1">
      <alignment vertical="top" shrinkToFi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164" fontId="4" fillId="0" borderId="0" xfId="0" quotePrefix="1" applyNumberFormat="1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top" wrapText="1" shrinkToFit="1"/>
    </xf>
    <xf numFmtId="164" fontId="4" fillId="0" borderId="0" xfId="0" applyNumberFormat="1" applyFont="1" applyAlignment="1">
      <alignment vertical="top" wrapText="1" shrinkToFit="1"/>
    </xf>
    <xf numFmtId="4" fontId="3" fillId="0" borderId="0" xfId="0" applyNumberFormat="1" applyFont="1" applyAlignment="1">
      <alignment vertical="top" shrinkToFit="1"/>
    </xf>
    <xf numFmtId="0" fontId="3" fillId="0" borderId="11" xfId="0" applyFont="1" applyBorder="1" applyAlignment="1">
      <alignment vertical="top"/>
    </xf>
    <xf numFmtId="0" fontId="3" fillId="0" borderId="12" xfId="0" applyFont="1" applyBorder="1" applyAlignment="1">
      <alignment horizontal="center" vertical="top" shrinkToFit="1"/>
    </xf>
    <xf numFmtId="164" fontId="3" fillId="0" borderId="12" xfId="0" applyNumberFormat="1" applyFont="1" applyBorder="1" applyAlignment="1">
      <alignment vertical="top" shrinkToFit="1"/>
    </xf>
    <xf numFmtId="4" fontId="3" fillId="4" borderId="12" xfId="0" applyNumberFormat="1" applyFont="1" applyFill="1" applyBorder="1" applyAlignment="1" applyProtection="1">
      <alignment vertical="top" shrinkToFit="1"/>
      <protection locked="0"/>
    </xf>
    <xf numFmtId="4" fontId="3" fillId="0" borderId="12" xfId="0" applyNumberFormat="1" applyFont="1" applyBorder="1" applyAlignment="1">
      <alignment vertical="top" shrinkToFit="1"/>
    </xf>
    <xf numFmtId="4" fontId="3" fillId="0" borderId="13" xfId="0" applyNumberFormat="1" applyFont="1" applyBorder="1" applyAlignment="1">
      <alignment vertical="top" shrinkToFit="1"/>
    </xf>
    <xf numFmtId="0" fontId="3" fillId="0" borderId="5" xfId="0" applyFont="1" applyBorder="1" applyAlignment="1">
      <alignment vertical="top"/>
    </xf>
    <xf numFmtId="49" fontId="3" fillId="0" borderId="12" xfId="0" applyNumberFormat="1" applyFont="1" applyBorder="1" applyAlignment="1">
      <alignment vertical="top"/>
    </xf>
    <xf numFmtId="49" fontId="3" fillId="0" borderId="1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2" borderId="4" xfId="0" applyFont="1" applyFill="1" applyBorder="1" applyAlignment="1">
      <alignment vertical="top"/>
    </xf>
    <xf numFmtId="49" fontId="2" fillId="2" borderId="2" xfId="0" applyNumberFormat="1" applyFont="1" applyFill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4" fontId="2" fillId="2" borderId="3" xfId="0" applyNumberFormat="1" applyFont="1" applyFill="1" applyBorder="1" applyAlignment="1">
      <alignment vertical="top"/>
    </xf>
    <xf numFmtId="0" fontId="7" fillId="2" borderId="14" xfId="0" applyFont="1" applyFill="1" applyBorder="1" applyAlignment="1">
      <alignment horizontal="left" vertical="center" indent="1"/>
    </xf>
    <xf numFmtId="0" fontId="0" fillId="2" borderId="15" xfId="0" applyFill="1" applyBorder="1" applyAlignment="1">
      <alignment wrapText="1"/>
    </xf>
    <xf numFmtId="49" fontId="1" fillId="2" borderId="15" xfId="0" applyNumberFormat="1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2" fillId="2" borderId="0" xfId="0" applyFont="1" applyFill="1" applyAlignment="1">
      <alignment horizontal="left" vertical="center" wrapText="1"/>
    </xf>
    <xf numFmtId="0" fontId="0" fillId="2" borderId="19" xfId="0" applyFill="1" applyBorder="1" applyAlignment="1">
      <alignment horizontal="left" vertical="center" indent="1"/>
    </xf>
    <xf numFmtId="0" fontId="0" fillId="2" borderId="20" xfId="0" applyFill="1" applyBorder="1" applyAlignment="1">
      <alignment wrapText="1"/>
    </xf>
    <xf numFmtId="0" fontId="2" fillId="2" borderId="20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18" xfId="0" applyBorder="1"/>
    <xf numFmtId="0" fontId="2" fillId="0" borderId="17" xfId="0" applyFont="1" applyBorder="1" applyAlignment="1">
      <alignment horizontal="left" vertical="center" indent="1"/>
    </xf>
    <xf numFmtId="0" fontId="2" fillId="0" borderId="0" xfId="0" applyFont="1" applyAlignment="1">
      <alignment vertical="center" wrapText="1"/>
    </xf>
    <xf numFmtId="0" fontId="2" fillId="0" borderId="19" xfId="0" applyFont="1" applyBorder="1" applyAlignment="1">
      <alignment horizontal="left" vertical="center" indent="1"/>
    </xf>
    <xf numFmtId="0" fontId="2" fillId="0" borderId="20" xfId="0" applyFont="1" applyBorder="1" applyAlignment="1">
      <alignment horizontal="right" vertical="center" wrapText="1"/>
    </xf>
    <xf numFmtId="0" fontId="0" fillId="0" borderId="21" xfId="0" applyBorder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17" xfId="0" applyBorder="1"/>
    <xf numFmtId="0" fontId="0" fillId="0" borderId="19" xfId="0" applyBorder="1" applyAlignment="1">
      <alignment horizontal="left" indent="1"/>
    </xf>
    <xf numFmtId="0" fontId="2" fillId="0" borderId="20" xfId="0" applyFont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0" xfId="0" applyBorder="1"/>
    <xf numFmtId="0" fontId="0" fillId="0" borderId="20" xfId="0" applyBorder="1" applyAlignment="1">
      <alignment horizontal="right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20" xfId="0" applyFont="1" applyFill="1" applyBorder="1" applyAlignment="1" applyProtection="1">
      <alignment horizontal="left" vertical="center" wrapText="1"/>
      <protection locked="0"/>
    </xf>
    <xf numFmtId="0" fontId="0" fillId="0" borderId="20" xfId="0" applyBorder="1" applyAlignment="1">
      <alignment horizontal="right" vertical="center"/>
    </xf>
    <xf numFmtId="0" fontId="2" fillId="0" borderId="20" xfId="0" applyFont="1" applyBorder="1" applyAlignment="1">
      <alignment vertical="center"/>
    </xf>
    <xf numFmtId="0" fontId="0" fillId="0" borderId="22" xfId="0" applyBorder="1" applyAlignment="1">
      <alignment horizontal="left" vertical="top" indent="1"/>
    </xf>
    <xf numFmtId="0" fontId="0" fillId="0" borderId="6" xfId="0" applyBorder="1" applyAlignment="1">
      <alignment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0" fillId="0" borderId="6" xfId="0" applyBorder="1" applyAlignment="1">
      <alignment horizontal="right" vertical="center"/>
    </xf>
    <xf numFmtId="0" fontId="0" fillId="0" borderId="23" xfId="0" applyBorder="1"/>
    <xf numFmtId="0" fontId="0" fillId="0" borderId="20" xfId="0" applyBorder="1" applyAlignment="1">
      <alignment horizontal="left" wrapText="1"/>
    </xf>
    <xf numFmtId="0" fontId="0" fillId="0" borderId="20" xfId="0" applyBorder="1" applyAlignment="1">
      <alignment wrapText="1"/>
    </xf>
    <xf numFmtId="0" fontId="0" fillId="0" borderId="24" xfId="0" applyBorder="1" applyAlignment="1">
      <alignment horizontal="left" vertical="center" inden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2" fillId="0" borderId="24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0" fontId="0" fillId="0" borderId="24" xfId="0" applyBorder="1" applyAlignment="1">
      <alignment horizontal="left" indent="1"/>
    </xf>
    <xf numFmtId="1" fontId="2" fillId="0" borderId="2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horizontal="left" vertical="center" indent="1"/>
    </xf>
    <xf numFmtId="0" fontId="2" fillId="0" borderId="2" xfId="0" applyFont="1" applyBorder="1" applyAlignment="1">
      <alignment vertical="center"/>
    </xf>
    <xf numFmtId="49" fontId="0" fillId="0" borderId="25" xfId="0" applyNumberFormat="1" applyBorder="1" applyAlignment="1">
      <alignment horizontal="left" vertical="center"/>
    </xf>
    <xf numFmtId="1" fontId="2" fillId="0" borderId="4" xfId="0" applyNumberFormat="1" applyFont="1" applyBorder="1" applyAlignment="1">
      <alignment horizontal="right" vertical="center" wrapText="1"/>
    </xf>
    <xf numFmtId="0" fontId="0" fillId="0" borderId="19" xfId="0" applyBorder="1" applyAlignment="1">
      <alignment horizontal="left" vertical="center" indent="1"/>
    </xf>
    <xf numFmtId="0" fontId="0" fillId="0" borderId="20" xfId="0" applyBorder="1" applyAlignment="1">
      <alignment horizontal="left" vertical="center" wrapText="1"/>
    </xf>
    <xf numFmtId="1" fontId="2" fillId="0" borderId="26" xfId="0" applyNumberFormat="1" applyFont="1" applyBorder="1" applyAlignment="1">
      <alignment horizontal="right" vertical="center" wrapText="1"/>
    </xf>
    <xf numFmtId="0" fontId="0" fillId="0" borderId="20" xfId="0" applyBorder="1" applyAlignment="1">
      <alignment horizontal="left" vertical="center" indent="1"/>
    </xf>
    <xf numFmtId="49" fontId="0" fillId="0" borderId="21" xfId="0" applyNumberFormat="1" applyBorder="1" applyAlignment="1">
      <alignment horizontal="left" vertical="center"/>
    </xf>
    <xf numFmtId="0" fontId="10" fillId="2" borderId="27" xfId="0" applyFont="1" applyFill="1" applyBorder="1" applyAlignment="1">
      <alignment horizontal="left" vertical="center" indent="1"/>
    </xf>
    <xf numFmtId="0" fontId="11" fillId="2" borderId="28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4" fontId="10" fillId="2" borderId="28" xfId="0" applyNumberFormat="1" applyFont="1" applyFill="1" applyBorder="1" applyAlignment="1">
      <alignment horizontal="left" vertical="center"/>
    </xf>
    <xf numFmtId="49" fontId="0" fillId="2" borderId="29" xfId="0" applyNumberFormat="1" applyFill="1" applyBorder="1" applyAlignment="1">
      <alignment horizontal="left" vertical="center"/>
    </xf>
    <xf numFmtId="0" fontId="0" fillId="2" borderId="28" xfId="0" applyFill="1" applyBorder="1" applyAlignment="1">
      <alignment wrapText="1"/>
    </xf>
    <xf numFmtId="0" fontId="0" fillId="2" borderId="28" xfId="0" applyFill="1" applyBorder="1"/>
    <xf numFmtId="49" fontId="2" fillId="2" borderId="29" xfId="0" applyNumberFormat="1" applyFont="1" applyFill="1" applyBorder="1" applyAlignment="1">
      <alignment horizontal="left" vertical="center"/>
    </xf>
    <xf numFmtId="0" fontId="0" fillId="0" borderId="18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2" fillId="0" borderId="20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2" fillId="0" borderId="20" xfId="0" applyFont="1" applyBorder="1" applyAlignment="1">
      <alignment vertical="top"/>
    </xf>
    <xf numFmtId="14" fontId="2" fillId="0" borderId="20" xfId="0" applyNumberFormat="1" applyFont="1" applyBorder="1" applyAlignment="1">
      <alignment horizontal="center" vertical="top"/>
    </xf>
    <xf numFmtId="0" fontId="2" fillId="0" borderId="17" xfId="0" applyFont="1" applyBorder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18" xfId="0" applyFont="1" applyBorder="1" applyAlignment="1">
      <alignment horizontal="right"/>
    </xf>
    <xf numFmtId="0" fontId="0" fillId="0" borderId="0" xfId="0" applyAlignment="1">
      <alignment horizontal="center" wrapText="1"/>
    </xf>
    <xf numFmtId="0" fontId="0" fillId="0" borderId="30" xfId="0" applyBorder="1"/>
    <xf numFmtId="0" fontId="0" fillId="0" borderId="31" xfId="0" applyBorder="1" applyAlignment="1">
      <alignment wrapText="1"/>
    </xf>
    <xf numFmtId="0" fontId="0" fillId="0" borderId="31" xfId="0" applyBorder="1"/>
    <xf numFmtId="0" fontId="0" fillId="0" borderId="32" xfId="0" applyBorder="1" applyAlignment="1">
      <alignment horizontal="right"/>
    </xf>
    <xf numFmtId="49" fontId="2" fillId="0" borderId="0" xfId="0" applyNumberFormat="1" applyFont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 wrapText="1"/>
    </xf>
    <xf numFmtId="0" fontId="0" fillId="0" borderId="17" xfId="0" applyBorder="1" applyAlignment="1">
      <alignment horizontal="center"/>
    </xf>
    <xf numFmtId="0" fontId="13" fillId="0" borderId="0" xfId="0" applyFont="1" applyAlignment="1">
      <alignment vertical="top"/>
    </xf>
    <xf numFmtId="0" fontId="2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" xfId="0" applyBorder="1" applyAlignment="1">
      <alignment horizontal="center" wrapText="1"/>
    </xf>
    <xf numFmtId="4" fontId="9" fillId="0" borderId="4" xfId="0" applyNumberFormat="1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4" xfId="0" applyNumberFormat="1" applyFont="1" applyBorder="1" applyAlignment="1">
      <alignment horizontal="right" vertical="center"/>
    </xf>
    <xf numFmtId="4" fontId="9" fillId="0" borderId="2" xfId="0" applyNumberFormat="1" applyFont="1" applyBorder="1" applyAlignment="1">
      <alignment horizontal="right" vertical="center"/>
    </xf>
    <xf numFmtId="4" fontId="9" fillId="0" borderId="26" xfId="0" applyNumberFormat="1" applyFont="1" applyBorder="1" applyAlignment="1">
      <alignment horizontal="right" vertical="center"/>
    </xf>
    <xf numFmtId="4" fontId="9" fillId="0" borderId="20" xfId="0" applyNumberFormat="1" applyFont="1" applyBorder="1" applyAlignment="1">
      <alignment horizontal="right" vertical="center"/>
    </xf>
    <xf numFmtId="4" fontId="12" fillId="2" borderId="28" xfId="0" applyNumberFormat="1" applyFont="1" applyFill="1" applyBorder="1" applyAlignment="1">
      <alignment horizontal="right" vertical="center"/>
    </xf>
    <xf numFmtId="2" fontId="12" fillId="2" borderId="28" xfId="0" applyNumberFormat="1" applyFont="1" applyFill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 indent="1"/>
    </xf>
    <xf numFmtId="4" fontId="8" fillId="0" borderId="3" xfId="0" applyNumberFormat="1" applyFont="1" applyBorder="1" applyAlignment="1">
      <alignment horizontal="right" vertical="center" indent="1"/>
    </xf>
    <xf numFmtId="4" fontId="8" fillId="0" borderId="25" xfId="0" applyNumberFormat="1" applyFont="1" applyBorder="1" applyAlignment="1">
      <alignment horizontal="right" vertical="center" indent="1"/>
    </xf>
    <xf numFmtId="4" fontId="9" fillId="0" borderId="4" xfId="0" applyNumberFormat="1" applyFont="1" applyBorder="1" applyAlignment="1">
      <alignment horizontal="right" vertical="center" indent="1"/>
    </xf>
    <xf numFmtId="4" fontId="9" fillId="0" borderId="3" xfId="0" applyNumberFormat="1" applyFont="1" applyBorder="1" applyAlignment="1">
      <alignment horizontal="right" vertical="center" indent="1"/>
    </xf>
    <xf numFmtId="4" fontId="9" fillId="0" borderId="25" xfId="0" applyNumberFormat="1" applyFont="1" applyBorder="1" applyAlignment="1">
      <alignment horizontal="right" vertical="center" indent="1"/>
    </xf>
    <xf numFmtId="0" fontId="0" fillId="0" borderId="20" xfId="0" applyBorder="1" applyAlignment="1">
      <alignment horizontal="right" indent="1"/>
    </xf>
    <xf numFmtId="0" fontId="0" fillId="0" borderId="21" xfId="0" applyBorder="1" applyAlignment="1">
      <alignment horizontal="right" indent="1"/>
    </xf>
    <xf numFmtId="0" fontId="2" fillId="4" borderId="6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20" xfId="0" applyFont="1" applyFill="1" applyBorder="1" applyAlignment="1" applyProtection="1">
      <alignment horizontal="left" vertical="center"/>
      <protection locked="0"/>
    </xf>
    <xf numFmtId="0" fontId="0" fillId="4" borderId="20" xfId="0" applyFill="1" applyBorder="1" applyAlignment="1" applyProtection="1">
      <alignment horizontal="left" vertical="center"/>
      <protection locked="0"/>
    </xf>
    <xf numFmtId="1" fontId="0" fillId="0" borderId="20" xfId="0" applyNumberFormat="1" applyBorder="1" applyAlignment="1">
      <alignment horizontal="right" indent="1"/>
    </xf>
    <xf numFmtId="49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6" xfId="0" applyBorder="1"/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left" vertical="center" wrapText="1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49" fontId="2" fillId="0" borderId="6" xfId="0" applyNumberFormat="1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49" fontId="2" fillId="0" borderId="20" xfId="0" applyNumberFormat="1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top"/>
    </xf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129540</xdr:colOff>
      <xdr:row>7</xdr:row>
      <xdr:rowOff>45720</xdr:rowOff>
    </xdr:from>
    <xdr:to>
      <xdr:col>4</xdr:col>
      <xdr:colOff>213360</xdr:colOff>
      <xdr:row>9</xdr:row>
      <xdr:rowOff>144780</xdr:rowOff>
    </xdr:to>
    <xdr:grpSp>
      <xdr:nvGrpSpPr>
        <xdr:cNvPr id="2058" name="Group 10">
          <a:extLst>
            <a:ext uri="{FF2B5EF4-FFF2-40B4-BE49-F238E27FC236}">
              <a16:creationId xmlns:a16="http://schemas.microsoft.com/office/drawing/2014/main" id="{3321D5EF-38A0-4861-AB7A-A2D21716BB18}"/>
            </a:ext>
          </a:extLst>
        </xdr:cNvPr>
        <xdr:cNvGrpSpPr>
          <a:grpSpLocks noChangeAspect="1"/>
        </xdr:cNvGrpSpPr>
      </xdr:nvGrpSpPr>
      <xdr:grpSpPr bwMode="auto">
        <a:xfrm>
          <a:off x="1520190" y="1884045"/>
          <a:ext cx="1598295" cy="480060"/>
          <a:chOff x="205" y="243"/>
          <a:chExt cx="215" cy="61"/>
        </a:xfrm>
      </xdr:grpSpPr>
      <xdr:sp macro="" textlink="">
        <xdr:nvSpPr>
          <xdr:cNvPr id="2057" name="AutoShape 9">
            <a:extLst>
              <a:ext uri="{FF2B5EF4-FFF2-40B4-BE49-F238E27FC236}">
                <a16:creationId xmlns:a16="http://schemas.microsoft.com/office/drawing/2014/main" id="{A1DF4129-C535-493E-A94D-5F00603770DE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205" y="243"/>
            <a:ext cx="215" cy="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C87C86F4-3D74-48D7-AD0B-9774F91806B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5" y="243"/>
            <a:ext cx="215" cy="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48FB5-DA46-4625-A46E-AA8A7781E55D}">
  <dimension ref="A1:I35"/>
  <sheetViews>
    <sheetView tabSelected="1" workbookViewId="0">
      <selection activeCell="H16" sqref="H16:I16"/>
    </sheetView>
  </sheetViews>
  <sheetFormatPr defaultRowHeight="15" x14ac:dyDescent="0.25"/>
  <cols>
    <col min="1" max="1" width="13.42578125" customWidth="1"/>
    <col min="2" max="2" width="7.42578125" customWidth="1"/>
    <col min="3" max="3" width="13" customWidth="1"/>
    <col min="4" max="4" width="9.7109375" customWidth="1"/>
    <col min="5" max="5" width="8.42578125" customWidth="1"/>
    <col min="6" max="6" width="8.140625" customWidth="1"/>
    <col min="7" max="7" width="6" customWidth="1"/>
    <col min="8" max="8" width="13" customWidth="1"/>
    <col min="9" max="9" width="5.5703125" customWidth="1"/>
  </cols>
  <sheetData>
    <row r="1" spans="1:9" ht="18.75" thickBot="1" x14ac:dyDescent="0.3">
      <c r="A1" s="169" t="s">
        <v>54</v>
      </c>
      <c r="B1" s="170"/>
      <c r="C1" s="170"/>
      <c r="D1" s="170"/>
      <c r="E1" s="170"/>
      <c r="F1" s="170"/>
      <c r="G1" s="170"/>
      <c r="H1" s="170"/>
      <c r="I1" s="171"/>
    </row>
    <row r="2" spans="1:9" ht="52.15" customHeight="1" x14ac:dyDescent="0.25">
      <c r="A2" s="54" t="s">
        <v>55</v>
      </c>
      <c r="B2" s="55"/>
      <c r="C2" s="56" t="s">
        <v>2</v>
      </c>
      <c r="D2" s="172" t="s">
        <v>100</v>
      </c>
      <c r="E2" s="173"/>
      <c r="F2" s="173"/>
      <c r="G2" s="173"/>
      <c r="H2" s="173"/>
      <c r="I2" s="174"/>
    </row>
    <row r="3" spans="1:9" ht="14.45" customHeight="1" x14ac:dyDescent="0.25">
      <c r="A3" s="57"/>
      <c r="B3" s="58"/>
      <c r="C3" s="59"/>
      <c r="D3" s="179" t="s">
        <v>91</v>
      </c>
      <c r="E3" s="179"/>
      <c r="F3" s="179"/>
      <c r="G3" s="179"/>
      <c r="H3" s="179"/>
      <c r="I3" s="180"/>
    </row>
    <row r="4" spans="1:9" x14ac:dyDescent="0.25">
      <c r="A4" s="60"/>
      <c r="B4" s="61"/>
      <c r="C4" s="62"/>
      <c r="D4" s="181"/>
      <c r="E4" s="181"/>
      <c r="F4" s="181"/>
      <c r="G4" s="181"/>
      <c r="H4" s="181"/>
      <c r="I4" s="182"/>
    </row>
    <row r="5" spans="1:9" x14ac:dyDescent="0.25">
      <c r="A5" s="63" t="s">
        <v>56</v>
      </c>
      <c r="B5" s="64"/>
      <c r="C5" s="175" t="s">
        <v>101</v>
      </c>
      <c r="D5" s="176"/>
      <c r="E5" s="176"/>
      <c r="F5" s="176"/>
      <c r="G5" s="72" t="s">
        <v>57</v>
      </c>
      <c r="H5" s="135" t="s">
        <v>103</v>
      </c>
      <c r="I5" s="65"/>
    </row>
    <row r="6" spans="1:9" x14ac:dyDescent="0.25">
      <c r="A6" s="66"/>
      <c r="B6" s="67" t="s">
        <v>88</v>
      </c>
      <c r="C6" s="165" t="s">
        <v>102</v>
      </c>
      <c r="D6" s="166"/>
      <c r="E6" s="166"/>
      <c r="F6" s="166"/>
      <c r="G6" s="72" t="s">
        <v>58</v>
      </c>
      <c r="H6" s="135" t="s">
        <v>104</v>
      </c>
      <c r="I6" s="65"/>
    </row>
    <row r="7" spans="1:9" x14ac:dyDescent="0.25">
      <c r="A7" s="68"/>
      <c r="B7" s="69"/>
      <c r="C7" s="136"/>
      <c r="D7" s="177"/>
      <c r="E7" s="178"/>
      <c r="F7" s="178"/>
      <c r="G7" s="78"/>
      <c r="H7" s="84"/>
      <c r="I7" s="70"/>
    </row>
    <row r="8" spans="1:9" x14ac:dyDescent="0.25">
      <c r="A8" s="63" t="s">
        <v>89</v>
      </c>
      <c r="B8" s="64"/>
      <c r="C8" s="167"/>
      <c r="D8" s="168"/>
      <c r="E8" s="168"/>
      <c r="F8" s="168"/>
      <c r="G8" s="72" t="s">
        <v>57</v>
      </c>
      <c r="H8" s="73"/>
      <c r="I8" s="65"/>
    </row>
    <row r="9" spans="1:9" x14ac:dyDescent="0.25">
      <c r="A9" s="137" t="s">
        <v>90</v>
      </c>
      <c r="B9" s="64"/>
      <c r="C9" s="71"/>
      <c r="D9" s="64"/>
      <c r="G9" s="72" t="s">
        <v>58</v>
      </c>
      <c r="H9" s="73"/>
      <c r="I9" s="65"/>
    </row>
    <row r="10" spans="1:9" x14ac:dyDescent="0.25">
      <c r="A10" s="75"/>
      <c r="B10" s="69"/>
      <c r="C10" s="76"/>
      <c r="D10" s="77"/>
      <c r="E10" s="78"/>
      <c r="F10" s="79"/>
      <c r="G10" s="79"/>
      <c r="H10" s="80"/>
      <c r="I10" s="70"/>
    </row>
    <row r="11" spans="1:9" x14ac:dyDescent="0.25">
      <c r="A11" s="63" t="s">
        <v>59</v>
      </c>
      <c r="B11" s="64"/>
      <c r="C11" s="160"/>
      <c r="D11" s="160"/>
      <c r="E11" s="160"/>
      <c r="F11" s="160"/>
      <c r="G11" s="72" t="s">
        <v>57</v>
      </c>
      <c r="H11" s="81"/>
      <c r="I11" s="65"/>
    </row>
    <row r="12" spans="1:9" x14ac:dyDescent="0.25">
      <c r="A12" s="66"/>
      <c r="B12" s="67"/>
      <c r="C12" s="161"/>
      <c r="D12" s="161"/>
      <c r="E12" s="161"/>
      <c r="F12" s="161"/>
      <c r="G12" s="72" t="s">
        <v>58</v>
      </c>
      <c r="H12" s="81"/>
      <c r="I12" s="65"/>
    </row>
    <row r="13" spans="1:9" x14ac:dyDescent="0.25">
      <c r="A13" s="68"/>
      <c r="B13" s="69"/>
      <c r="C13" s="82"/>
      <c r="D13" s="162"/>
      <c r="E13" s="163"/>
      <c r="F13" s="163"/>
      <c r="G13" s="83"/>
      <c r="H13" s="84"/>
      <c r="I13" s="70"/>
    </row>
    <row r="14" spans="1:9" x14ac:dyDescent="0.25">
      <c r="A14" s="85" t="s">
        <v>60</v>
      </c>
      <c r="B14" s="86"/>
      <c r="C14" s="87"/>
      <c r="D14" s="88"/>
      <c r="E14" s="89"/>
      <c r="F14" s="89"/>
      <c r="G14" s="90"/>
      <c r="H14" s="89"/>
      <c r="I14" s="91"/>
    </row>
    <row r="15" spans="1:9" x14ac:dyDescent="0.25">
      <c r="A15" s="75" t="s">
        <v>61</v>
      </c>
      <c r="B15" s="92"/>
      <c r="C15" s="93"/>
      <c r="D15" s="164"/>
      <c r="E15" s="164"/>
      <c r="F15" s="158"/>
      <c r="G15" s="158"/>
      <c r="H15" s="158" t="s">
        <v>13</v>
      </c>
      <c r="I15" s="159"/>
    </row>
    <row r="16" spans="1:9" x14ac:dyDescent="0.25">
      <c r="A16" s="94" t="s">
        <v>62</v>
      </c>
      <c r="B16" s="95"/>
      <c r="C16" s="96"/>
      <c r="D16" s="152"/>
      <c r="E16" s="153"/>
      <c r="F16" s="152"/>
      <c r="G16" s="153"/>
      <c r="H16" s="152">
        <f>'01-01 El Pol'!G32</f>
        <v>0</v>
      </c>
      <c r="I16" s="154"/>
    </row>
    <row r="17" spans="1:9" x14ac:dyDescent="0.25">
      <c r="A17" s="94" t="s">
        <v>63</v>
      </c>
      <c r="B17" s="95"/>
      <c r="C17" s="96"/>
      <c r="D17" s="152"/>
      <c r="E17" s="153"/>
      <c r="F17" s="152"/>
      <c r="G17" s="153"/>
      <c r="H17" s="152">
        <v>0</v>
      </c>
      <c r="I17" s="154"/>
    </row>
    <row r="18" spans="1:9" x14ac:dyDescent="0.25">
      <c r="A18" s="94" t="s">
        <v>64</v>
      </c>
      <c r="B18" s="95"/>
      <c r="C18" s="96"/>
      <c r="D18" s="152"/>
      <c r="E18" s="153"/>
      <c r="F18" s="152"/>
      <c r="G18" s="153"/>
      <c r="H18" s="152">
        <v>0</v>
      </c>
      <c r="I18" s="154"/>
    </row>
    <row r="19" spans="1:9" x14ac:dyDescent="0.25">
      <c r="A19" s="94" t="s">
        <v>65</v>
      </c>
      <c r="B19" s="95"/>
      <c r="C19" s="96"/>
      <c r="D19" s="152"/>
      <c r="E19" s="153"/>
      <c r="F19" s="152"/>
      <c r="G19" s="153"/>
      <c r="H19" s="152">
        <v>0</v>
      </c>
      <c r="I19" s="154"/>
    </row>
    <row r="20" spans="1:9" x14ac:dyDescent="0.25">
      <c r="A20" s="94" t="s">
        <v>66</v>
      </c>
      <c r="B20" s="95"/>
      <c r="C20" s="96"/>
      <c r="D20" s="152"/>
      <c r="E20" s="153"/>
      <c r="F20" s="152"/>
      <c r="G20" s="153"/>
      <c r="H20" s="152">
        <v>0</v>
      </c>
      <c r="I20" s="154"/>
    </row>
    <row r="21" spans="1:9" x14ac:dyDescent="0.25">
      <c r="A21" s="97" t="s">
        <v>13</v>
      </c>
      <c r="B21" s="98"/>
      <c r="C21" s="99"/>
      <c r="D21" s="155"/>
      <c r="E21" s="156"/>
      <c r="F21" s="155"/>
      <c r="G21" s="156"/>
      <c r="H21" s="155">
        <f>H20+H19+H18+H16</f>
        <v>0</v>
      </c>
      <c r="I21" s="157"/>
    </row>
    <row r="22" spans="1:9" x14ac:dyDescent="0.25">
      <c r="A22" s="100" t="s">
        <v>67</v>
      </c>
      <c r="B22" s="95"/>
      <c r="C22" s="96"/>
      <c r="D22" s="101"/>
      <c r="E22" s="102"/>
      <c r="F22" s="103"/>
      <c r="G22" s="103"/>
      <c r="H22" s="103"/>
      <c r="I22" s="104"/>
    </row>
    <row r="23" spans="1:9" x14ac:dyDescent="0.25">
      <c r="A23" s="94" t="s">
        <v>68</v>
      </c>
      <c r="B23" s="95"/>
      <c r="C23" s="96"/>
      <c r="D23" s="105">
        <v>15</v>
      </c>
      <c r="E23" s="102" t="s">
        <v>69</v>
      </c>
      <c r="F23" s="144">
        <v>0</v>
      </c>
      <c r="G23" s="145"/>
      <c r="H23" s="145"/>
      <c r="I23" s="104">
        <f t="shared" ref="I23:I27" si="0">Mena</f>
        <v>0</v>
      </c>
    </row>
    <row r="24" spans="1:9" x14ac:dyDescent="0.25">
      <c r="A24" s="94" t="s">
        <v>70</v>
      </c>
      <c r="B24" s="95"/>
      <c r="C24" s="96"/>
      <c r="D24" s="105" t="str">
        <f>SazbaDPH1</f>
        <v>%</v>
      </c>
      <c r="E24" s="102" t="s">
        <v>69</v>
      </c>
      <c r="F24" s="146">
        <v>0</v>
      </c>
      <c r="G24" s="147"/>
      <c r="H24" s="147"/>
      <c r="I24" s="104">
        <f t="shared" si="0"/>
        <v>0</v>
      </c>
    </row>
    <row r="25" spans="1:9" x14ac:dyDescent="0.25">
      <c r="A25" s="94" t="s">
        <v>71</v>
      </c>
      <c r="B25" s="95"/>
      <c r="C25" s="96"/>
      <c r="D25" s="105">
        <v>21</v>
      </c>
      <c r="E25" s="102" t="s">
        <v>69</v>
      </c>
      <c r="F25" s="144">
        <f>H21</f>
        <v>0</v>
      </c>
      <c r="G25" s="145"/>
      <c r="H25" s="145"/>
      <c r="I25" s="104">
        <f t="shared" si="0"/>
        <v>0</v>
      </c>
    </row>
    <row r="26" spans="1:9" ht="15.75" thickBot="1" x14ac:dyDescent="0.3">
      <c r="A26" s="106" t="s">
        <v>72</v>
      </c>
      <c r="B26" s="107"/>
      <c r="C26" s="93"/>
      <c r="D26" s="108" t="str">
        <f>SazbaDPH2</f>
        <v>%</v>
      </c>
      <c r="E26" s="109" t="s">
        <v>69</v>
      </c>
      <c r="F26" s="148">
        <f>F25*0.21</f>
        <v>0</v>
      </c>
      <c r="G26" s="149"/>
      <c r="H26" s="149"/>
      <c r="I26" s="110">
        <f t="shared" si="0"/>
        <v>0</v>
      </c>
    </row>
    <row r="27" spans="1:9" ht="17.25" thickBot="1" x14ac:dyDescent="0.3">
      <c r="A27" s="111" t="s">
        <v>73</v>
      </c>
      <c r="B27" s="112"/>
      <c r="C27" s="112"/>
      <c r="D27" s="113"/>
      <c r="E27" s="114"/>
      <c r="F27" s="150">
        <f>H21</f>
        <v>0</v>
      </c>
      <c r="G27" s="151"/>
      <c r="H27" s="151"/>
      <c r="I27" s="115">
        <f t="shared" si="0"/>
        <v>0</v>
      </c>
    </row>
    <row r="28" spans="1:9" ht="17.25" thickBot="1" x14ac:dyDescent="0.3">
      <c r="A28" s="111" t="s">
        <v>74</v>
      </c>
      <c r="B28" s="116"/>
      <c r="C28" s="116"/>
      <c r="D28" s="116"/>
      <c r="E28" s="117"/>
      <c r="F28" s="150">
        <f>F27+F26</f>
        <v>0</v>
      </c>
      <c r="G28" s="150"/>
      <c r="H28" s="150"/>
      <c r="I28" s="118" t="s">
        <v>75</v>
      </c>
    </row>
    <row r="29" spans="1:9" x14ac:dyDescent="0.25">
      <c r="A29" s="74"/>
      <c r="B29" s="64"/>
      <c r="C29" s="64"/>
      <c r="D29" s="64"/>
      <c r="I29" s="119"/>
    </row>
    <row r="30" spans="1:9" x14ac:dyDescent="0.25">
      <c r="A30" s="120"/>
      <c r="B30" s="121" t="s">
        <v>76</v>
      </c>
      <c r="C30" s="122"/>
      <c r="D30" s="122"/>
      <c r="E30" s="123" t="s">
        <v>77</v>
      </c>
      <c r="F30" s="124"/>
      <c r="G30" s="125"/>
      <c r="H30" s="124"/>
      <c r="I30" s="119"/>
    </row>
    <row r="31" spans="1:9" x14ac:dyDescent="0.25">
      <c r="A31" s="74"/>
      <c r="B31" s="64"/>
      <c r="C31" s="64"/>
      <c r="D31" s="64"/>
      <c r="I31" s="119"/>
    </row>
    <row r="32" spans="1:9" x14ac:dyDescent="0.25">
      <c r="A32" s="126"/>
      <c r="B32" s="127"/>
      <c r="C32" s="139"/>
      <c r="D32" s="140"/>
      <c r="E32" s="128"/>
      <c r="F32" s="141"/>
      <c r="G32" s="142"/>
      <c r="H32" s="142"/>
      <c r="I32" s="129"/>
    </row>
    <row r="33" spans="1:9" x14ac:dyDescent="0.25">
      <c r="A33" s="74"/>
      <c r="B33" s="64"/>
      <c r="C33" s="143" t="s">
        <v>78</v>
      </c>
      <c r="D33" s="143"/>
      <c r="G33" s="6" t="s">
        <v>79</v>
      </c>
      <c r="I33" s="119"/>
    </row>
    <row r="34" spans="1:9" x14ac:dyDescent="0.25">
      <c r="A34" s="74"/>
      <c r="B34" s="64"/>
      <c r="C34" s="130"/>
      <c r="D34" s="130"/>
      <c r="G34" s="6"/>
      <c r="I34" s="119"/>
    </row>
    <row r="35" spans="1:9" ht="15.75" thickBot="1" x14ac:dyDescent="0.3">
      <c r="A35" s="131"/>
      <c r="B35" s="132"/>
      <c r="C35" s="132"/>
      <c r="D35" s="132"/>
      <c r="E35" s="133"/>
      <c r="F35" s="133"/>
      <c r="G35" s="133"/>
      <c r="H35" s="133"/>
      <c r="I35" s="134"/>
    </row>
  </sheetData>
  <sheetProtection algorithmName="SHA-512" hashValue="FqetO2g0jRg8M64wYBvmkKLWJa+K37+8hquOINjrESslTQA6BM2c1ENtLOQjHy8J/wppnOcmzQJ1Z0NDBW00tg==" saltValue="6FNdvPvOS22VAmQWxJkmvw==" spinCount="100000" sheet="1" objects="1" scenarios="1"/>
  <mergeCells count="40">
    <mergeCell ref="C6:F6"/>
    <mergeCell ref="C8:F8"/>
    <mergeCell ref="A1:I1"/>
    <mergeCell ref="D2:I2"/>
    <mergeCell ref="C5:F5"/>
    <mergeCell ref="D7:F7"/>
    <mergeCell ref="D3:I4"/>
    <mergeCell ref="C11:F11"/>
    <mergeCell ref="C12:F12"/>
    <mergeCell ref="D13:F13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C32:D32"/>
    <mergeCell ref="F32:H32"/>
    <mergeCell ref="C33:D33"/>
    <mergeCell ref="F23:H23"/>
    <mergeCell ref="F24:H24"/>
    <mergeCell ref="F25:H25"/>
    <mergeCell ref="F26:H26"/>
    <mergeCell ref="F27:H27"/>
    <mergeCell ref="F28:H28"/>
  </mergeCells>
  <pageMargins left="0.7" right="0.7" top="0.78740157499999996" bottom="0.78740157499999996" header="0.3" footer="0.3"/>
  <pageSetup paperSize="9" orientation="portrait" horizontalDpi="4294967293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4E29A-3200-438A-92A4-2FC452D107CD}">
  <dimension ref="A1:T33"/>
  <sheetViews>
    <sheetView topLeftCell="C10" workbookViewId="0">
      <selection activeCell="C10" sqref="C10"/>
    </sheetView>
  </sheetViews>
  <sheetFormatPr defaultRowHeight="15" x14ac:dyDescent="0.25"/>
  <cols>
    <col min="1" max="1" width="3.42578125" customWidth="1"/>
    <col min="2" max="2" width="9.42578125" customWidth="1"/>
    <col min="3" max="3" width="54.71093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</cols>
  <sheetData>
    <row r="1" spans="1:20" ht="15.75" x14ac:dyDescent="0.25">
      <c r="A1" s="184" t="s">
        <v>0</v>
      </c>
      <c r="B1" s="184"/>
      <c r="C1" s="184"/>
      <c r="D1" s="184"/>
      <c r="E1" s="184"/>
      <c r="F1" s="184"/>
      <c r="G1" s="184"/>
    </row>
    <row r="2" spans="1:20" x14ac:dyDescent="0.25">
      <c r="A2" s="1" t="s">
        <v>1</v>
      </c>
      <c r="B2" s="2" t="s">
        <v>2</v>
      </c>
      <c r="C2" s="185" t="s">
        <v>105</v>
      </c>
      <c r="D2" s="186"/>
      <c r="E2" s="186"/>
      <c r="F2" s="186"/>
      <c r="G2" s="187"/>
    </row>
    <row r="3" spans="1:20" x14ac:dyDescent="0.25">
      <c r="A3" s="1" t="s">
        <v>3</v>
      </c>
      <c r="B3" s="2" t="s">
        <v>4</v>
      </c>
      <c r="C3" s="185" t="s">
        <v>111</v>
      </c>
      <c r="D3" s="186"/>
      <c r="E3" s="186"/>
      <c r="F3" s="186"/>
      <c r="G3" s="187"/>
    </row>
    <row r="4" spans="1:20" x14ac:dyDescent="0.25">
      <c r="A4" s="3" t="s">
        <v>5</v>
      </c>
      <c r="B4" s="4" t="s">
        <v>6</v>
      </c>
      <c r="C4" s="188" t="s">
        <v>106</v>
      </c>
      <c r="D4" s="189"/>
      <c r="E4" s="189"/>
      <c r="F4" s="189"/>
      <c r="G4" s="190"/>
    </row>
    <row r="5" spans="1:20" x14ac:dyDescent="0.25">
      <c r="B5" s="5"/>
      <c r="C5" s="5"/>
      <c r="D5" s="6"/>
    </row>
    <row r="6" spans="1:20" ht="60" x14ac:dyDescent="0.25">
      <c r="A6" s="7" t="s">
        <v>7</v>
      </c>
      <c r="B6" s="8" t="s">
        <v>8</v>
      </c>
      <c r="C6" s="8" t="s">
        <v>9</v>
      </c>
      <c r="D6" s="9" t="s">
        <v>10</v>
      </c>
      <c r="E6" s="7" t="s">
        <v>11</v>
      </c>
      <c r="F6" s="10" t="s">
        <v>12</v>
      </c>
      <c r="G6" s="7" t="s">
        <v>13</v>
      </c>
      <c r="H6" s="11" t="s">
        <v>14</v>
      </c>
      <c r="I6" s="11" t="s">
        <v>15</v>
      </c>
      <c r="J6" s="11" t="s">
        <v>16</v>
      </c>
      <c r="K6" s="11" t="s">
        <v>17</v>
      </c>
      <c r="L6" s="11" t="s">
        <v>18</v>
      </c>
      <c r="M6" s="11" t="s">
        <v>19</v>
      </c>
      <c r="N6" s="11" t="s">
        <v>20</v>
      </c>
      <c r="O6" s="11" t="s">
        <v>21</v>
      </c>
      <c r="P6" s="11" t="s">
        <v>22</v>
      </c>
      <c r="Q6" s="11" t="s">
        <v>23</v>
      </c>
      <c r="R6" s="11" t="s">
        <v>24</v>
      </c>
      <c r="S6" s="11" t="s">
        <v>25</v>
      </c>
      <c r="T6" s="11" t="s">
        <v>26</v>
      </c>
    </row>
    <row r="7" spans="1:20" x14ac:dyDescent="0.25">
      <c r="A7" s="12"/>
      <c r="B7" s="13"/>
      <c r="C7" s="13"/>
      <c r="D7" s="14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 x14ac:dyDescent="0.25">
      <c r="A8" s="17" t="s">
        <v>27</v>
      </c>
      <c r="B8" s="18" t="s">
        <v>28</v>
      </c>
      <c r="C8" s="19" t="s">
        <v>29</v>
      </c>
      <c r="D8" s="20"/>
      <c r="E8" s="21"/>
      <c r="F8" s="22"/>
      <c r="G8" s="22">
        <f>SUM(G9:G21)</f>
        <v>0</v>
      </c>
      <c r="H8" s="22"/>
      <c r="I8" s="22">
        <f>SUM(I9:I15)</f>
        <v>0</v>
      </c>
      <c r="J8" s="22"/>
      <c r="K8" s="22">
        <f>SUM(K9:K15)</f>
        <v>3782400</v>
      </c>
      <c r="L8" s="22"/>
      <c r="M8" s="22">
        <f>SUM(M9:M15)</f>
        <v>0</v>
      </c>
      <c r="N8" s="22"/>
      <c r="O8" s="22">
        <f>SUM(O9:O15)</f>
        <v>0</v>
      </c>
      <c r="P8" s="22"/>
      <c r="Q8" s="22">
        <f>SUM(Q9:Q15)</f>
        <v>0</v>
      </c>
      <c r="R8" s="22"/>
      <c r="S8" s="22"/>
      <c r="T8" s="23"/>
    </row>
    <row r="9" spans="1:20" ht="22.5" x14ac:dyDescent="0.25">
      <c r="A9" s="24">
        <v>1</v>
      </c>
      <c r="B9" s="25" t="s">
        <v>92</v>
      </c>
      <c r="C9" s="26" t="s">
        <v>93</v>
      </c>
      <c r="D9" s="27" t="s">
        <v>30</v>
      </c>
      <c r="E9" s="28">
        <v>20</v>
      </c>
      <c r="F9" s="29"/>
      <c r="G9" s="30">
        <f>ROUND(E9*F9,2)</f>
        <v>0</v>
      </c>
      <c r="H9" s="29">
        <v>0</v>
      </c>
      <c r="I9" s="30">
        <f>ROUND(E9*H9,2)</f>
        <v>0</v>
      </c>
      <c r="J9" s="29">
        <v>72420</v>
      </c>
      <c r="K9" s="30">
        <f>ROUND(E9*J9,2)</f>
        <v>1448400</v>
      </c>
      <c r="L9" s="30">
        <v>21</v>
      </c>
      <c r="M9" s="30">
        <f>G9*(1+L9/100)</f>
        <v>0</v>
      </c>
      <c r="N9" s="30">
        <v>0</v>
      </c>
      <c r="O9" s="30">
        <f>ROUND(E9*N9,2)</f>
        <v>0</v>
      </c>
      <c r="P9" s="30">
        <v>0</v>
      </c>
      <c r="Q9" s="30">
        <f>ROUND(E9*P9,2)</f>
        <v>0</v>
      </c>
      <c r="R9" s="30"/>
      <c r="S9" s="30" t="s">
        <v>31</v>
      </c>
      <c r="T9" s="31" t="s">
        <v>32</v>
      </c>
    </row>
    <row r="10" spans="1:20" x14ac:dyDescent="0.25">
      <c r="A10" s="32"/>
      <c r="B10" s="33"/>
      <c r="C10" s="34" t="s">
        <v>112</v>
      </c>
      <c r="D10" s="35"/>
      <c r="E10" s="36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</row>
    <row r="11" spans="1:20" x14ac:dyDescent="0.25">
      <c r="A11" s="32"/>
      <c r="B11" s="33"/>
      <c r="C11" s="34" t="s">
        <v>33</v>
      </c>
      <c r="D11" s="35"/>
      <c r="E11" s="36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</row>
    <row r="12" spans="1:20" x14ac:dyDescent="0.25">
      <c r="A12" s="32"/>
      <c r="B12" s="33"/>
      <c r="C12" s="34" t="s">
        <v>34</v>
      </c>
      <c r="D12" s="35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</row>
    <row r="13" spans="1:20" x14ac:dyDescent="0.25">
      <c r="A13" s="32"/>
      <c r="B13" s="33"/>
      <c r="C13" s="34">
        <v>20</v>
      </c>
      <c r="D13" s="35"/>
      <c r="E13" s="36">
        <v>20</v>
      </c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</row>
    <row r="14" spans="1:20" x14ac:dyDescent="0.25">
      <c r="A14" s="38">
        <v>3</v>
      </c>
      <c r="B14" s="25" t="s">
        <v>35</v>
      </c>
      <c r="C14" s="26" t="s">
        <v>107</v>
      </c>
      <c r="D14" s="39" t="s">
        <v>30</v>
      </c>
      <c r="E14" s="40">
        <v>440</v>
      </c>
      <c r="F14" s="41"/>
      <c r="G14" s="42">
        <f t="shared" ref="G14:G21" si="0">ROUND(E14*F14,2)</f>
        <v>0</v>
      </c>
      <c r="H14" s="41">
        <v>0</v>
      </c>
      <c r="I14" s="42">
        <f t="shared" ref="I14:I20" si="1">ROUND(E14*H14,2)</f>
        <v>0</v>
      </c>
      <c r="J14" s="41">
        <v>3890</v>
      </c>
      <c r="K14" s="42">
        <f t="shared" ref="K14:K20" si="2">ROUND(E14*J14,2)</f>
        <v>1711600</v>
      </c>
      <c r="L14" s="42">
        <v>21</v>
      </c>
      <c r="M14" s="42">
        <f t="shared" ref="M14:M20" si="3">G14*(1+L14/100)</f>
        <v>0</v>
      </c>
      <c r="N14" s="42">
        <v>0</v>
      </c>
      <c r="O14" s="42">
        <f t="shared" ref="O14:O20" si="4">ROUND(E14*N14,2)</f>
        <v>0</v>
      </c>
      <c r="P14" s="42">
        <v>0</v>
      </c>
      <c r="Q14" s="42">
        <f t="shared" ref="Q14:Q20" si="5">ROUND(E14*P14,2)</f>
        <v>0</v>
      </c>
      <c r="R14" s="42"/>
      <c r="S14" s="42" t="s">
        <v>31</v>
      </c>
      <c r="T14" s="43" t="s">
        <v>32</v>
      </c>
    </row>
    <row r="15" spans="1:20" x14ac:dyDescent="0.25">
      <c r="A15" s="38">
        <v>4</v>
      </c>
      <c r="B15" s="25" t="s">
        <v>36</v>
      </c>
      <c r="C15" s="26" t="s">
        <v>37</v>
      </c>
      <c r="D15" s="39" t="s">
        <v>30</v>
      </c>
      <c r="E15" s="40">
        <v>160</v>
      </c>
      <c r="F15" s="41"/>
      <c r="G15" s="42">
        <f t="shared" si="0"/>
        <v>0</v>
      </c>
      <c r="H15" s="41">
        <v>0</v>
      </c>
      <c r="I15" s="42">
        <f t="shared" si="1"/>
        <v>0</v>
      </c>
      <c r="J15" s="41">
        <v>3890</v>
      </c>
      <c r="K15" s="42">
        <f t="shared" si="2"/>
        <v>622400</v>
      </c>
      <c r="L15" s="42">
        <v>21</v>
      </c>
      <c r="M15" s="42">
        <f t="shared" si="3"/>
        <v>0</v>
      </c>
      <c r="N15" s="42">
        <v>0</v>
      </c>
      <c r="O15" s="42">
        <f t="shared" si="4"/>
        <v>0</v>
      </c>
      <c r="P15" s="42">
        <v>0</v>
      </c>
      <c r="Q15" s="42">
        <f t="shared" si="5"/>
        <v>0</v>
      </c>
      <c r="R15" s="42"/>
      <c r="S15" s="42" t="s">
        <v>31</v>
      </c>
      <c r="T15" s="43" t="s">
        <v>32</v>
      </c>
    </row>
    <row r="16" spans="1:20" x14ac:dyDescent="0.25">
      <c r="A16" s="38">
        <v>5</v>
      </c>
      <c r="B16" s="25" t="s">
        <v>38</v>
      </c>
      <c r="C16" s="26" t="s">
        <v>108</v>
      </c>
      <c r="D16" s="39" t="s">
        <v>30</v>
      </c>
      <c r="E16" s="40">
        <v>8</v>
      </c>
      <c r="F16" s="41"/>
      <c r="G16" s="42">
        <f t="shared" si="0"/>
        <v>0</v>
      </c>
      <c r="H16" s="41">
        <v>1</v>
      </c>
      <c r="I16" s="42">
        <f t="shared" si="1"/>
        <v>8</v>
      </c>
      <c r="J16" s="41">
        <v>3891</v>
      </c>
      <c r="K16" s="42">
        <f t="shared" si="2"/>
        <v>31128</v>
      </c>
      <c r="L16" s="42">
        <v>22</v>
      </c>
      <c r="M16" s="42">
        <f t="shared" ref="M16" si="6">G16*(1+L16/100)</f>
        <v>0</v>
      </c>
      <c r="N16" s="42">
        <v>1</v>
      </c>
      <c r="O16" s="42">
        <f t="shared" si="4"/>
        <v>8</v>
      </c>
      <c r="P16" s="42">
        <v>1</v>
      </c>
      <c r="Q16" s="42">
        <f t="shared" si="5"/>
        <v>8</v>
      </c>
      <c r="R16" s="42"/>
      <c r="S16" s="42" t="s">
        <v>31</v>
      </c>
      <c r="T16" s="43" t="s">
        <v>32</v>
      </c>
    </row>
    <row r="17" spans="1:20" x14ac:dyDescent="0.25">
      <c r="A17" s="24">
        <v>6</v>
      </c>
      <c r="B17" s="25" t="s">
        <v>38</v>
      </c>
      <c r="C17" s="26" t="s">
        <v>109</v>
      </c>
      <c r="D17" s="27" t="s">
        <v>30</v>
      </c>
      <c r="E17" s="28">
        <v>20</v>
      </c>
      <c r="F17" s="29"/>
      <c r="G17" s="30">
        <f t="shared" si="0"/>
        <v>0</v>
      </c>
      <c r="H17" s="29">
        <v>0</v>
      </c>
      <c r="I17" s="30">
        <f t="shared" si="1"/>
        <v>0</v>
      </c>
      <c r="J17" s="29">
        <v>81350</v>
      </c>
      <c r="K17" s="30">
        <f t="shared" si="2"/>
        <v>1627000</v>
      </c>
      <c r="L17" s="30">
        <v>21</v>
      </c>
      <c r="M17" s="30">
        <f t="shared" si="3"/>
        <v>0</v>
      </c>
      <c r="N17" s="30">
        <v>0</v>
      </c>
      <c r="O17" s="30">
        <f t="shared" si="4"/>
        <v>0</v>
      </c>
      <c r="P17" s="30">
        <v>0</v>
      </c>
      <c r="Q17" s="30">
        <f t="shared" si="5"/>
        <v>0</v>
      </c>
      <c r="R17" s="30"/>
      <c r="S17" s="30" t="s">
        <v>31</v>
      </c>
      <c r="T17" s="31" t="s">
        <v>32</v>
      </c>
    </row>
    <row r="18" spans="1:20" x14ac:dyDescent="0.25">
      <c r="A18" s="44">
        <v>7</v>
      </c>
      <c r="B18" s="25" t="s">
        <v>39</v>
      </c>
      <c r="C18" s="26" t="s">
        <v>40</v>
      </c>
      <c r="D18" s="27" t="s">
        <v>30</v>
      </c>
      <c r="E18" s="28">
        <v>440</v>
      </c>
      <c r="F18" s="29"/>
      <c r="G18" s="30">
        <f t="shared" si="0"/>
        <v>0</v>
      </c>
      <c r="H18" s="29">
        <v>0</v>
      </c>
      <c r="I18" s="30">
        <f t="shared" si="1"/>
        <v>0</v>
      </c>
      <c r="J18" s="29">
        <v>81350</v>
      </c>
      <c r="K18" s="30">
        <f t="shared" si="2"/>
        <v>35794000</v>
      </c>
      <c r="L18" s="30">
        <v>21</v>
      </c>
      <c r="M18" s="30">
        <f t="shared" si="3"/>
        <v>0</v>
      </c>
      <c r="N18" s="30">
        <v>0</v>
      </c>
      <c r="O18" s="30">
        <f t="shared" si="4"/>
        <v>0</v>
      </c>
      <c r="P18" s="30">
        <v>0</v>
      </c>
      <c r="Q18" s="30">
        <f t="shared" si="5"/>
        <v>0</v>
      </c>
      <c r="R18" s="30"/>
      <c r="S18" s="30" t="s">
        <v>31</v>
      </c>
      <c r="T18" s="31" t="s">
        <v>32</v>
      </c>
    </row>
    <row r="19" spans="1:20" x14ac:dyDescent="0.25">
      <c r="A19" s="44">
        <v>8</v>
      </c>
      <c r="B19" s="25" t="s">
        <v>41</v>
      </c>
      <c r="C19" s="26" t="s">
        <v>42</v>
      </c>
      <c r="D19" s="27" t="s">
        <v>30</v>
      </c>
      <c r="E19" s="28">
        <v>20</v>
      </c>
      <c r="F19" s="29"/>
      <c r="G19" s="30">
        <f t="shared" si="0"/>
        <v>0</v>
      </c>
      <c r="H19" s="29">
        <v>0</v>
      </c>
      <c r="I19" s="30">
        <f t="shared" si="1"/>
        <v>0</v>
      </c>
      <c r="J19" s="29">
        <v>81350</v>
      </c>
      <c r="K19" s="30">
        <f t="shared" si="2"/>
        <v>1627000</v>
      </c>
      <c r="L19" s="30">
        <v>21</v>
      </c>
      <c r="M19" s="30">
        <f t="shared" si="3"/>
        <v>0</v>
      </c>
      <c r="N19" s="30">
        <v>0</v>
      </c>
      <c r="O19" s="30">
        <f t="shared" si="4"/>
        <v>0</v>
      </c>
      <c r="P19" s="30">
        <v>0</v>
      </c>
      <c r="Q19" s="30">
        <f t="shared" si="5"/>
        <v>0</v>
      </c>
      <c r="R19" s="30"/>
      <c r="S19" s="30" t="s">
        <v>31</v>
      </c>
      <c r="T19" s="31" t="s">
        <v>32</v>
      </c>
    </row>
    <row r="20" spans="1:20" x14ac:dyDescent="0.25">
      <c r="A20" s="44">
        <v>9</v>
      </c>
      <c r="B20" s="25" t="s">
        <v>83</v>
      </c>
      <c r="C20" s="46" t="s">
        <v>96</v>
      </c>
      <c r="D20" s="39" t="s">
        <v>80</v>
      </c>
      <c r="E20" s="40">
        <v>1</v>
      </c>
      <c r="F20" s="41"/>
      <c r="G20" s="42">
        <f t="shared" si="0"/>
        <v>0</v>
      </c>
      <c r="H20" s="41">
        <v>0</v>
      </c>
      <c r="I20" s="42">
        <f t="shared" si="1"/>
        <v>0</v>
      </c>
      <c r="J20" s="41">
        <v>15200</v>
      </c>
      <c r="K20" s="42">
        <f t="shared" si="2"/>
        <v>15200</v>
      </c>
      <c r="L20" s="42">
        <v>21</v>
      </c>
      <c r="M20" s="42">
        <f t="shared" si="3"/>
        <v>0</v>
      </c>
      <c r="N20" s="42">
        <v>0</v>
      </c>
      <c r="O20" s="42">
        <f t="shared" si="4"/>
        <v>0</v>
      </c>
      <c r="P20" s="42">
        <v>0</v>
      </c>
      <c r="Q20" s="42">
        <f t="shared" si="5"/>
        <v>0</v>
      </c>
      <c r="R20" s="42"/>
      <c r="S20" s="42" t="s">
        <v>31</v>
      </c>
      <c r="T20" s="43" t="s">
        <v>32</v>
      </c>
    </row>
    <row r="21" spans="1:20" x14ac:dyDescent="0.25">
      <c r="A21" s="44">
        <v>10</v>
      </c>
      <c r="B21" s="25" t="s">
        <v>87</v>
      </c>
      <c r="C21" s="26" t="s">
        <v>86</v>
      </c>
      <c r="D21" s="27" t="s">
        <v>80</v>
      </c>
      <c r="E21" s="28">
        <v>1</v>
      </c>
      <c r="F21" s="29"/>
      <c r="G21" s="30">
        <f t="shared" si="0"/>
        <v>0</v>
      </c>
      <c r="H21" s="29"/>
      <c r="I21" s="30"/>
      <c r="J21" s="29"/>
      <c r="K21" s="30"/>
      <c r="L21" s="30"/>
      <c r="M21" s="30"/>
      <c r="N21" s="30"/>
      <c r="O21" s="30"/>
      <c r="P21" s="30"/>
      <c r="Q21" s="30"/>
      <c r="R21" s="30"/>
      <c r="S21" s="42" t="s">
        <v>31</v>
      </c>
      <c r="T21" s="43" t="s">
        <v>32</v>
      </c>
    </row>
    <row r="22" spans="1:20" ht="25.5" x14ac:dyDescent="0.25">
      <c r="A22" s="17" t="s">
        <v>27</v>
      </c>
      <c r="B22" s="18" t="s">
        <v>43</v>
      </c>
      <c r="C22" s="19" t="s">
        <v>44</v>
      </c>
      <c r="D22" s="20"/>
      <c r="E22" s="21"/>
      <c r="F22" s="22"/>
      <c r="G22" s="22">
        <f>SUM(G23:G25)</f>
        <v>0</v>
      </c>
      <c r="H22" s="22"/>
      <c r="I22" s="22" t="e">
        <f>SUM(#REF!)</f>
        <v>#REF!</v>
      </c>
      <c r="J22" s="22"/>
      <c r="K22" s="22" t="e">
        <f>SUM(#REF!)</f>
        <v>#REF!</v>
      </c>
      <c r="L22" s="22"/>
      <c r="M22" s="22" t="e">
        <f>SUM(#REF!)</f>
        <v>#REF!</v>
      </c>
      <c r="N22" s="22"/>
      <c r="O22" s="22" t="e">
        <f>SUM(#REF!)</f>
        <v>#REF!</v>
      </c>
      <c r="P22" s="22"/>
      <c r="Q22" s="22" t="e">
        <f>SUM(#REF!)</f>
        <v>#REF!</v>
      </c>
      <c r="R22" s="22"/>
      <c r="S22" s="22"/>
      <c r="T22" s="23"/>
    </row>
    <row r="23" spans="1:20" ht="22.5" x14ac:dyDescent="0.25">
      <c r="A23" s="24">
        <v>11</v>
      </c>
      <c r="B23" s="25" t="s">
        <v>45</v>
      </c>
      <c r="C23" s="26" t="s">
        <v>97</v>
      </c>
      <c r="D23" s="27" t="s">
        <v>30</v>
      </c>
      <c r="E23" s="28">
        <v>4</v>
      </c>
      <c r="F23" s="29"/>
      <c r="G23" s="30">
        <f>ROUND(E23*F23,2)</f>
        <v>0</v>
      </c>
      <c r="H23" s="29">
        <v>0</v>
      </c>
      <c r="I23" s="30">
        <f>ROUND(E23*H23,2)</f>
        <v>0</v>
      </c>
      <c r="J23" s="29">
        <v>58600</v>
      </c>
      <c r="K23" s="30">
        <f>ROUND(E23*J23,2)</f>
        <v>234400</v>
      </c>
      <c r="L23" s="30">
        <v>21</v>
      </c>
      <c r="M23" s="30">
        <f>G23*(1+L23/100)</f>
        <v>0</v>
      </c>
      <c r="N23" s="30">
        <v>0</v>
      </c>
      <c r="O23" s="30">
        <f>ROUND(E23*N23,2)</f>
        <v>0</v>
      </c>
      <c r="P23" s="30">
        <v>0</v>
      </c>
      <c r="Q23" s="30">
        <f>ROUND(E23*P23,2)</f>
        <v>0</v>
      </c>
      <c r="R23" s="30"/>
      <c r="S23" s="30" t="s">
        <v>31</v>
      </c>
      <c r="T23" s="31" t="s">
        <v>32</v>
      </c>
    </row>
    <row r="24" spans="1:20" ht="22.5" x14ac:dyDescent="0.25">
      <c r="A24" s="44">
        <v>12</v>
      </c>
      <c r="B24" s="25" t="s">
        <v>94</v>
      </c>
      <c r="C24" s="26" t="s">
        <v>98</v>
      </c>
      <c r="D24" s="27" t="s">
        <v>30</v>
      </c>
      <c r="E24" s="28">
        <v>1</v>
      </c>
      <c r="F24" s="29"/>
      <c r="G24" s="30">
        <f>ROUND(E24*F24,2)</f>
        <v>0</v>
      </c>
      <c r="H24" s="29">
        <v>0</v>
      </c>
      <c r="I24" s="30">
        <f>ROUND(E24*H24,2)</f>
        <v>0</v>
      </c>
      <c r="J24" s="29">
        <v>58600</v>
      </c>
      <c r="K24" s="30">
        <f>ROUND(E24*J24,2)</f>
        <v>58600</v>
      </c>
      <c r="L24" s="30">
        <v>21</v>
      </c>
      <c r="M24" s="30">
        <f>G24*(1+L24/100)</f>
        <v>0</v>
      </c>
      <c r="N24" s="30">
        <v>0</v>
      </c>
      <c r="O24" s="30">
        <f>ROUND(E24*N24,2)</f>
        <v>0</v>
      </c>
      <c r="P24" s="30">
        <v>0</v>
      </c>
      <c r="Q24" s="30">
        <f>ROUND(E24*P24,2)</f>
        <v>0</v>
      </c>
      <c r="R24" s="30"/>
      <c r="S24" s="30" t="s">
        <v>31</v>
      </c>
      <c r="T24" s="31" t="s">
        <v>32</v>
      </c>
    </row>
    <row r="25" spans="1:20" ht="22.5" x14ac:dyDescent="0.25">
      <c r="A25" s="44">
        <v>13</v>
      </c>
      <c r="B25" s="25" t="s">
        <v>95</v>
      </c>
      <c r="C25" s="26" t="s">
        <v>99</v>
      </c>
      <c r="D25" s="27" t="s">
        <v>30</v>
      </c>
      <c r="E25" s="28">
        <v>1</v>
      </c>
      <c r="F25" s="29"/>
      <c r="G25" s="30">
        <f>ROUND(E25*F25,2)</f>
        <v>0</v>
      </c>
      <c r="H25" s="29">
        <v>0</v>
      </c>
      <c r="I25" s="30">
        <f>ROUND(E25*H25,2)</f>
        <v>0</v>
      </c>
      <c r="J25" s="29">
        <v>58600</v>
      </c>
      <c r="K25" s="30">
        <f>ROUND(E25*J25,2)</f>
        <v>58600</v>
      </c>
      <c r="L25" s="30">
        <v>21</v>
      </c>
      <c r="M25" s="30">
        <f>G25*(1+L25/100)</f>
        <v>0</v>
      </c>
      <c r="N25" s="30">
        <v>0</v>
      </c>
      <c r="O25" s="30">
        <f>ROUND(E25*N25,2)</f>
        <v>0</v>
      </c>
      <c r="P25" s="30">
        <v>0</v>
      </c>
      <c r="Q25" s="30">
        <f>ROUND(E25*P25,2)</f>
        <v>0</v>
      </c>
      <c r="R25" s="30"/>
      <c r="S25" s="30" t="s">
        <v>31</v>
      </c>
      <c r="T25" s="31" t="s">
        <v>32</v>
      </c>
    </row>
    <row r="26" spans="1:20" x14ac:dyDescent="0.25">
      <c r="A26" s="17" t="s">
        <v>27</v>
      </c>
      <c r="B26" s="18" t="s">
        <v>46</v>
      </c>
      <c r="C26" s="19" t="s">
        <v>47</v>
      </c>
      <c r="D26" s="20"/>
      <c r="E26" s="21"/>
      <c r="F26" s="22"/>
      <c r="G26" s="22">
        <f>SUM(G27:G31)</f>
        <v>0</v>
      </c>
      <c r="H26" s="22"/>
      <c r="I26" s="22">
        <f>SUM(I27:I29)</f>
        <v>0</v>
      </c>
      <c r="J26" s="22"/>
      <c r="K26" s="22">
        <f>SUM(K27:K29)</f>
        <v>9500</v>
      </c>
      <c r="L26" s="22"/>
      <c r="M26" s="22">
        <f>SUM(M27:M29)</f>
        <v>0</v>
      </c>
      <c r="N26" s="22"/>
      <c r="O26" s="22">
        <f>SUM(O27:O29)</f>
        <v>0</v>
      </c>
      <c r="P26" s="22"/>
      <c r="Q26" s="22">
        <f>SUM(Q27:Q29)</f>
        <v>0</v>
      </c>
      <c r="R26" s="22"/>
      <c r="S26" s="22"/>
      <c r="T26" s="23"/>
    </row>
    <row r="27" spans="1:20" x14ac:dyDescent="0.25">
      <c r="A27" s="38">
        <v>14</v>
      </c>
      <c r="B27" s="45" t="s">
        <v>48</v>
      </c>
      <c r="C27" s="46" t="s">
        <v>110</v>
      </c>
      <c r="D27" s="39" t="s">
        <v>49</v>
      </c>
      <c r="E27" s="40">
        <v>16</v>
      </c>
      <c r="F27" s="41"/>
      <c r="G27" s="42">
        <f t="shared" ref="G27:G29" si="7">ROUND(E27*F27,2)</f>
        <v>0</v>
      </c>
      <c r="H27" s="41"/>
      <c r="I27" s="42"/>
      <c r="J27" s="41"/>
      <c r="K27" s="42"/>
      <c r="L27" s="42"/>
      <c r="M27" s="42"/>
      <c r="N27" s="42"/>
      <c r="O27" s="42"/>
      <c r="P27" s="42"/>
      <c r="Q27" s="42"/>
      <c r="R27" s="42"/>
      <c r="S27" s="42" t="s">
        <v>31</v>
      </c>
      <c r="T27" s="43" t="s">
        <v>32</v>
      </c>
    </row>
    <row r="28" spans="1:20" x14ac:dyDescent="0.25">
      <c r="A28" s="38">
        <v>15</v>
      </c>
      <c r="B28" s="45" t="s">
        <v>50</v>
      </c>
      <c r="C28" s="46" t="s">
        <v>51</v>
      </c>
      <c r="D28" s="39" t="s">
        <v>49</v>
      </c>
      <c r="E28" s="40">
        <v>10</v>
      </c>
      <c r="F28" s="41"/>
      <c r="G28" s="42">
        <f t="shared" si="7"/>
        <v>0</v>
      </c>
      <c r="H28" s="41">
        <v>0</v>
      </c>
      <c r="I28" s="42">
        <f>ROUND(E28*H28,2)</f>
        <v>0</v>
      </c>
      <c r="J28" s="41">
        <v>350</v>
      </c>
      <c r="K28" s="42">
        <f>ROUND(E28*J28,2)</f>
        <v>3500</v>
      </c>
      <c r="L28" s="42">
        <v>21</v>
      </c>
      <c r="M28" s="42">
        <f>G28*(1+L28/100)</f>
        <v>0</v>
      </c>
      <c r="N28" s="42">
        <v>0</v>
      </c>
      <c r="O28" s="42">
        <f>ROUND(E28*N28,2)</f>
        <v>0</v>
      </c>
      <c r="P28" s="42">
        <v>0</v>
      </c>
      <c r="Q28" s="42">
        <f>ROUND(E28*P28,2)</f>
        <v>0</v>
      </c>
      <c r="R28" s="42"/>
      <c r="S28" s="42" t="s">
        <v>31</v>
      </c>
      <c r="T28" s="43" t="s">
        <v>32</v>
      </c>
    </row>
    <row r="29" spans="1:20" x14ac:dyDescent="0.25">
      <c r="A29" s="24">
        <v>16</v>
      </c>
      <c r="B29" s="25" t="s">
        <v>52</v>
      </c>
      <c r="C29" s="26" t="s">
        <v>53</v>
      </c>
      <c r="D29" s="27" t="s">
        <v>49</v>
      </c>
      <c r="E29" s="28">
        <v>15</v>
      </c>
      <c r="F29" s="29"/>
      <c r="G29" s="30">
        <f t="shared" si="7"/>
        <v>0</v>
      </c>
      <c r="H29" s="29">
        <v>0</v>
      </c>
      <c r="I29" s="30">
        <f>ROUND(E29*H29,2)</f>
        <v>0</v>
      </c>
      <c r="J29" s="29">
        <v>400</v>
      </c>
      <c r="K29" s="30">
        <f>ROUND(E29*J29,2)</f>
        <v>6000</v>
      </c>
      <c r="L29" s="30">
        <v>21</v>
      </c>
      <c r="M29" s="30">
        <f>G29*(1+L29/100)</f>
        <v>0</v>
      </c>
      <c r="N29" s="30">
        <v>0</v>
      </c>
      <c r="O29" s="30">
        <f>ROUND(E29*N29,2)</f>
        <v>0</v>
      </c>
      <c r="P29" s="30">
        <v>0</v>
      </c>
      <c r="Q29" s="30">
        <f>ROUND(E29*P29,2)</f>
        <v>0</v>
      </c>
      <c r="R29" s="30"/>
      <c r="S29" s="30" t="s">
        <v>31</v>
      </c>
      <c r="T29" s="31" t="s">
        <v>32</v>
      </c>
    </row>
    <row r="30" spans="1:20" x14ac:dyDescent="0.25">
      <c r="A30" s="32">
        <v>17</v>
      </c>
      <c r="B30" s="45" t="s">
        <v>84</v>
      </c>
      <c r="C30" s="46" t="s">
        <v>85</v>
      </c>
      <c r="D30" s="39" t="s">
        <v>49</v>
      </c>
      <c r="E30" s="40">
        <v>10</v>
      </c>
      <c r="F30" s="41"/>
      <c r="G30" s="42">
        <f>ROUND(E30*F30,2)</f>
        <v>0</v>
      </c>
      <c r="H30" s="41">
        <v>0</v>
      </c>
      <c r="I30" s="42">
        <f>ROUND(E30*H30,2)</f>
        <v>0</v>
      </c>
      <c r="J30" s="41">
        <v>350</v>
      </c>
      <c r="K30" s="42">
        <f>ROUND(E30*J30,2)</f>
        <v>3500</v>
      </c>
      <c r="L30" s="42">
        <v>21</v>
      </c>
      <c r="M30" s="42">
        <f>G30*(1+L30/100)</f>
        <v>0</v>
      </c>
      <c r="N30" s="42">
        <v>0</v>
      </c>
      <c r="O30" s="42">
        <f>ROUND(E30*N30,2)</f>
        <v>0</v>
      </c>
      <c r="P30" s="42">
        <v>0</v>
      </c>
      <c r="Q30" s="42">
        <f>ROUND(E30*P30,2)</f>
        <v>0</v>
      </c>
      <c r="R30" s="42"/>
      <c r="S30" s="42" t="s">
        <v>31</v>
      </c>
      <c r="T30" s="43" t="s">
        <v>32</v>
      </c>
    </row>
    <row r="31" spans="1:20" x14ac:dyDescent="0.25">
      <c r="A31" s="138">
        <v>18</v>
      </c>
      <c r="B31" s="25" t="s">
        <v>81</v>
      </c>
      <c r="C31" s="26" t="s">
        <v>82</v>
      </c>
      <c r="D31" s="27" t="s">
        <v>80</v>
      </c>
      <c r="E31" s="28">
        <v>1</v>
      </c>
      <c r="F31" s="29"/>
      <c r="G31" s="30">
        <f>ROUND(E31*F31,2)</f>
        <v>0</v>
      </c>
      <c r="H31" s="29">
        <v>0</v>
      </c>
      <c r="I31" s="30">
        <f>ROUND(E31*H31,2)</f>
        <v>0</v>
      </c>
      <c r="J31" s="29">
        <v>12500</v>
      </c>
      <c r="K31" s="30">
        <f>ROUND(E31*J31,2)</f>
        <v>12500</v>
      </c>
      <c r="L31" s="30">
        <v>21</v>
      </c>
      <c r="M31" s="30">
        <f>G31*(1+L31/100)</f>
        <v>0</v>
      </c>
      <c r="N31" s="30">
        <v>0</v>
      </c>
      <c r="O31" s="30">
        <f>ROUND(E31*N31,2)</f>
        <v>0</v>
      </c>
      <c r="P31" s="30">
        <v>0</v>
      </c>
      <c r="Q31" s="30">
        <f>ROUND(E31*P31,2)</f>
        <v>0</v>
      </c>
      <c r="R31" s="30"/>
      <c r="S31" s="30" t="s">
        <v>31</v>
      </c>
      <c r="T31" s="31" t="s">
        <v>32</v>
      </c>
    </row>
    <row r="32" spans="1:20" x14ac:dyDescent="0.25">
      <c r="A32" s="48"/>
      <c r="B32" s="49" t="s">
        <v>13</v>
      </c>
      <c r="C32" s="50"/>
      <c r="D32" s="51"/>
      <c r="E32" s="52"/>
      <c r="F32" s="52"/>
      <c r="G32" s="53">
        <f>G26+G22+G8</f>
        <v>0</v>
      </c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</row>
    <row r="33" spans="1:20" x14ac:dyDescent="0.25">
      <c r="A33" s="183"/>
      <c r="B33" s="183"/>
      <c r="C33" s="47"/>
      <c r="D33" s="14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</row>
  </sheetData>
  <sheetProtection algorithmName="SHA-512" hashValue="mSvBVOAfrpo2jQkXAAE+b5NyFJTeDywyjYmOxDo7BsaIyBb61fePEwvWCSMw1Xy4PfFzEVCHTof1wM6AcUnyaQ==" saltValue="MQ1T7ciIjRCCowa+1T4zVg==" spinCount="100000" sheet="1" objects="1" scenarios="1"/>
  <mergeCells count="5">
    <mergeCell ref="A33:B33"/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Stavba</vt:lpstr>
      <vt:lpstr>01-01 El Pol</vt:lpstr>
      <vt:lpstr>Mena</vt:lpstr>
      <vt:lpstr>Stavba!SazbaDPH1</vt:lpstr>
      <vt:lpstr>Stavba!SazbaDPH2</vt:lpstr>
      <vt:lpstr>ZakladDPHZakl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lmechura</dc:creator>
  <cp:lastModifiedBy>Zbynek Babicek</cp:lastModifiedBy>
  <cp:lastPrinted>2021-10-11T10:25:31Z</cp:lastPrinted>
  <dcterms:created xsi:type="dcterms:W3CDTF">2021-10-11T10:20:20Z</dcterms:created>
  <dcterms:modified xsi:type="dcterms:W3CDTF">2023-09-27T13:04:51Z</dcterms:modified>
</cp:coreProperties>
</file>